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<sst xmlns="http://schemas.openxmlformats.org/spreadsheetml/2006/main" count="59" uniqueCount="50">
  <si>
    <t>Organisation size</t>
  </si>
  <si>
    <t>0 -&gt; 50 Users</t>
  </si>
  <si>
    <t>EPS Factor</t>
  </si>
  <si>
    <t>Log Types</t>
  </si>
  <si>
    <t>Device</t>
  </si>
  <si>
    <t>EPS</t>
  </si>
  <si>
    <t>GB/Day</t>
  </si>
  <si>
    <t>Windows ADS (Event Log)</t>
  </si>
  <si>
    <t>All Audit Enable</t>
  </si>
  <si>
    <t>Windows Servers (Event Log)</t>
  </si>
  <si>
    <t>All Audit Enable &amp; Sysmon</t>
  </si>
  <si>
    <t>Windows Clients (PCs / Tablets / POS)</t>
  </si>
  <si>
    <t>Windows Dns (Debug) Server</t>
  </si>
  <si>
    <t>Network Firewalls (Layer 7 Internal)</t>
  </si>
  <si>
    <t>All Session &amp; Events</t>
  </si>
  <si>
    <t>Network Firewalls (Layer 7 - DMZ)</t>
  </si>
  <si>
    <t>Network Firewalls (Internal)</t>
  </si>
  <si>
    <t>Network Firewalls (DMZ)</t>
  </si>
  <si>
    <t>Network Switches</t>
  </si>
  <si>
    <t>Web Server</t>
  </si>
  <si>
    <t xml:space="preserve">Linux Servers </t>
  </si>
  <si>
    <t>Service Audit &amp; Session History</t>
  </si>
  <si>
    <t xml:space="preserve">Linux Clients </t>
  </si>
  <si>
    <t>Mail Server</t>
  </si>
  <si>
    <t>Network Flows (NetFlow/S-Flow)</t>
  </si>
  <si>
    <t>Network Wireless LAN</t>
  </si>
  <si>
    <t>Network Load-Balancers</t>
  </si>
  <si>
    <t>Other Security Devices</t>
  </si>
  <si>
    <t>Network IPS/IDS</t>
  </si>
  <si>
    <t>Network VPN / SSL VPN</t>
  </si>
  <si>
    <t>Network Web Proxy</t>
  </si>
  <si>
    <t>HyperVisor (ESXi, Hyper-V etc)</t>
  </si>
  <si>
    <t>Average Event Size(Bytes)</t>
  </si>
  <si>
    <t>Total Devices</t>
  </si>
  <si>
    <t>Total EPS</t>
  </si>
  <si>
    <t>Total Index GB/Day</t>
  </si>
  <si>
    <t>Total Json Compression
            Size GB/Day</t>
  </si>
  <si>
    <t>Total RAW Compression
            Size GB/Day</t>
  </si>
  <si>
    <t>Storage Disk Spaces</t>
  </si>
  <si>
    <t>Retention(Days)</t>
  </si>
  <si>
    <t>Total Size(GB)</t>
  </si>
  <si>
    <t>Index Storage Required</t>
  </si>
  <si>
    <t>Archive Json Storage Required</t>
  </si>
  <si>
    <t>Signed Raw Storage Required</t>
  </si>
  <si>
    <t>Total Disk Needs</t>
  </si>
  <si>
    <t>Cluster SIEM Storage Disk Spaces</t>
  </si>
  <si>
    <t>Cluster will work with</t>
  </si>
  <si>
    <t>Nodes</t>
  </si>
  <si>
    <t>Archive Storage Required</t>
  </si>
  <si>
    <t>Total Disk Needs Per Every Each Node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</si>
</sst>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  <scheme val="minor"/>
    </font>
    <font>
      <b/>
      <color theme="9"/>
      <name val="Arial"/>
      <scheme val="minor"/>
    </font>
    <font>
      <color theme="0"/>
      <name val="Arial"/>
      <scheme val="minor"/>
    </font>
    <font>
      <b/>
      <color theme="1"/>
      <name val="Arial"/>
    </font>
    <font>
      <color theme="1"/>
      <name val="Arial"/>
      <scheme val="minor"/>
    </font>
    <font>
      <b/>
      <sz val="11.0"/>
      <color theme="1"/>
      <name val="&quot;Open Sans&quot;"/>
    </font>
    <font>
      <b/>
      <sz val="12.0"/>
      <color theme="1"/>
      <name val="Arial"/>
      <scheme val="minor"/>
    </font>
  </fonts>
  <fills count="13">
    <fill>
      <patternFill patternType="none"/>
    </fill>
    <fill>
      <patternFill patternType="lightGray"/>
    </fill>
    <fill>
      <patternFill patternType="solid">
        <fgColor theme="9"/>
        <bgColor theme="9"/>
      </patternFill>
    </fill>
    <fill>
      <patternFill patternType="solid">
        <fgColor rgb="FFCCCCCC"/>
        <bgColor rgb="FFCCCCCC"/>
      </patternFill>
    </fill>
    <fill>
      <patternFill patternType="solid">
        <fgColor rgb="FFA4C2F4"/>
        <bgColor rgb="FFA4C2F4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D9D2E9"/>
        <bgColor rgb="FFD9D2E9"/>
      </patternFill>
    </fill>
    <fill>
      <patternFill patternType="solid">
        <fgColor rgb="FF4A86E8"/>
        <bgColor rgb="FF4A86E8"/>
      </patternFill>
    </fill>
    <fill>
      <patternFill patternType="solid">
        <fgColor rgb="FFB7B7B7"/>
        <bgColor rgb="FFB7B7B7"/>
      </patternFill>
    </fill>
    <fill>
      <patternFill patternType="solid">
        <fgColor rgb="FFFF9900"/>
        <bgColor rgb="FFFF9900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2" numFmtId="0" xfId="0" applyAlignment="1" applyFont="1">
      <alignment horizontal="center" readingOrder="0"/>
    </xf>
    <xf borderId="0" fillId="0" fontId="3" numFmtId="0" xfId="0" applyFont="1"/>
    <xf borderId="0" fillId="3" fontId="1" numFmtId="0" xfId="0" applyAlignment="1" applyFill="1" applyFont="1">
      <alignment readingOrder="0"/>
    </xf>
    <xf borderId="0" fillId="4" fontId="4" numFmtId="0" xfId="0" applyAlignment="1" applyFill="1" applyFont="1">
      <alignment horizontal="center" vertical="bottom"/>
    </xf>
    <xf borderId="0" fillId="5" fontId="1" numFmtId="0" xfId="0" applyAlignment="1" applyFill="1" applyFont="1">
      <alignment horizontal="center" readingOrder="0"/>
    </xf>
    <xf borderId="0" fillId="6" fontId="1" numFmtId="2" xfId="0" applyAlignment="1" applyFill="1" applyFont="1" applyNumberFormat="1">
      <alignment horizontal="center"/>
    </xf>
    <xf borderId="0" fillId="5" fontId="1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5" numFmtId="2" xfId="0" applyAlignment="1" applyFont="1" applyNumberFormat="1">
      <alignment horizontal="center"/>
    </xf>
    <xf borderId="0" fillId="7" fontId="1" numFmtId="0" xfId="0" applyAlignment="1" applyFill="1" applyFont="1">
      <alignment horizontal="center" readingOrder="0"/>
    </xf>
    <xf borderId="0" fillId="7" fontId="1" numFmtId="1" xfId="0" applyAlignment="1" applyFont="1" applyNumberFormat="1">
      <alignment horizontal="center" readingOrder="0"/>
    </xf>
    <xf borderId="0" fillId="7" fontId="1" numFmtId="1" xfId="0" applyAlignment="1" applyFont="1" applyNumberFormat="1">
      <alignment horizontal="center"/>
    </xf>
    <xf borderId="0" fillId="0" fontId="5" numFmtId="1" xfId="0" applyFont="1" applyNumberFormat="1"/>
    <xf borderId="0" fillId="8" fontId="1" numFmtId="0" xfId="0" applyAlignment="1" applyFill="1" applyFont="1">
      <alignment horizontal="center" readingOrder="0"/>
    </xf>
    <xf borderId="0" fillId="9" fontId="5" numFmtId="0" xfId="0" applyAlignment="1" applyFill="1" applyFont="1">
      <alignment readingOrder="0"/>
    </xf>
    <xf borderId="0" fillId="9" fontId="6" numFmtId="0" xfId="0" applyAlignment="1" applyFont="1">
      <alignment horizontal="center" readingOrder="0"/>
    </xf>
    <xf borderId="0" fillId="10" fontId="5" numFmtId="0" xfId="0" applyAlignment="1" applyFill="1" applyFont="1">
      <alignment readingOrder="0"/>
    </xf>
    <xf borderId="0" fillId="10" fontId="6" numFmtId="1" xfId="0" applyAlignment="1" applyFont="1" applyNumberFormat="1">
      <alignment horizontal="center" readingOrder="0"/>
    </xf>
    <xf borderId="0" fillId="10" fontId="6" numFmtId="4" xfId="0" applyAlignment="1" applyFont="1" applyNumberFormat="1">
      <alignment horizontal="center" readingOrder="0"/>
    </xf>
    <xf borderId="0" fillId="4" fontId="5" numFmtId="0" xfId="0" applyAlignment="1" applyFont="1">
      <alignment readingOrder="0"/>
    </xf>
    <xf borderId="0" fillId="4" fontId="6" numFmtId="1" xfId="0" applyAlignment="1" applyFont="1" applyNumberFormat="1">
      <alignment horizontal="center" readingOrder="0"/>
    </xf>
    <xf borderId="0" fillId="4" fontId="6" numFmtId="4" xfId="0" applyAlignment="1" applyFont="1" applyNumberFormat="1">
      <alignment horizontal="center" readingOrder="0"/>
    </xf>
    <xf borderId="0" fillId="11" fontId="5" numFmtId="0" xfId="0" applyAlignment="1" applyFill="1" applyFont="1">
      <alignment readingOrder="0"/>
    </xf>
    <xf borderId="0" fillId="11" fontId="6" numFmtId="4" xfId="0" applyAlignment="1" applyFont="1" applyNumberFormat="1">
      <alignment horizontal="center" readingOrder="0"/>
    </xf>
    <xf borderId="0" fillId="0" fontId="5" numFmtId="4" xfId="0" applyFont="1" applyNumberFormat="1"/>
    <xf borderId="0" fillId="10" fontId="1" numFmtId="0" xfId="0" applyAlignment="1" applyFont="1">
      <alignment readingOrder="0"/>
    </xf>
    <xf borderId="0" fillId="0" fontId="5" numFmtId="49" xfId="0" applyFont="1" applyNumberFormat="1"/>
    <xf borderId="0" fillId="12" fontId="7" numFmtId="0" xfId="0" applyAlignment="1" applyFill="1" applyFont="1">
      <alignment horizontal="center"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63"/>
    <col customWidth="1" min="2" max="2" width="21.13"/>
    <col customWidth="1" min="3" max="3" width="27.25"/>
    <col customWidth="1" min="4" max="4" width="14.38"/>
    <col customWidth="1" min="5" max="5" width="16.13"/>
    <col customWidth="1" min="6" max="7" width="20.38"/>
    <col customWidth="1" min="8" max="8" width="11.88"/>
    <col customWidth="1" min="10" max="10" width="12.88"/>
    <col customWidth="1" min="11" max="11" width="18.25"/>
  </cols>
  <sheetData>
    <row r="1">
      <c r="A1" s="1"/>
      <c r="B1" s="1"/>
      <c r="C1" s="1"/>
      <c r="D1" s="1"/>
      <c r="E1" s="1"/>
    </row>
    <row r="2">
      <c r="A2" s="1" t="s">
        <v>0</v>
      </c>
      <c r="B2" s="1" t="s">
        <v>1</v>
      </c>
      <c r="C2" s="1"/>
      <c r="D2" s="1"/>
      <c r="E2" s="1"/>
    </row>
    <row r="3">
      <c r="A3" s="2" t="s">
        <v>2</v>
      </c>
      <c r="B3" s="2" t="str">
        <f>IF(B2="0 -&gt; 50 Users","10",IF(B2="50 -&gt; 100 Users","20",IF(B2="100 -&gt; 500  Users","100",IF(B2="500 -&gt; 1000  Users","250",IF(B2="1000-5000  Users","1250",IF(B2="5000+  Users","2000"))))))</f>
        <v>10</v>
      </c>
      <c r="C3" s="1"/>
      <c r="D3" s="1"/>
      <c r="E3" s="1"/>
    </row>
    <row r="4">
      <c r="A4" s="1"/>
      <c r="B4" s="1"/>
      <c r="C4" s="1"/>
      <c r="D4" s="1"/>
      <c r="E4" s="1"/>
      <c r="F4" s="3"/>
    </row>
    <row r="5">
      <c r="A5" s="1" t="s">
        <v>3</v>
      </c>
      <c r="B5" s="1" t="s">
        <v>4</v>
      </c>
      <c r="C5" s="1"/>
      <c r="D5" s="1" t="s">
        <v>5</v>
      </c>
      <c r="E5" s="1" t="s">
        <v>6</v>
      </c>
      <c r="F5" s="3"/>
    </row>
    <row r="6">
      <c r="A6" s="4" t="s">
        <v>7</v>
      </c>
      <c r="B6" s="5">
        <v>1.0</v>
      </c>
      <c r="C6" s="6" t="s">
        <v>8</v>
      </c>
      <c r="D6" s="6">
        <f>B6*F6*B3</f>
        <v>20</v>
      </c>
      <c r="E6" s="7">
        <f>A30*86400*D6/(1024*1024*1024)</f>
        <v>1.931190491</v>
      </c>
      <c r="F6" s="3" t="str">
        <f>IF(C6="Only Default Audit","1",IF(C6="Only Security Audit Enable","1.5",IF(C6="All Audit Enable","2",IF(C6="All Audit Enable &amp; Sysmon","3"))))</f>
        <v>2</v>
      </c>
    </row>
    <row r="7">
      <c r="A7" s="4" t="s">
        <v>9</v>
      </c>
      <c r="B7" s="5">
        <v>10.0</v>
      </c>
      <c r="C7" s="6" t="s">
        <v>10</v>
      </c>
      <c r="D7" s="6">
        <f t="shared" ref="D7:D8" si="1">B7*F7</f>
        <v>100</v>
      </c>
      <c r="E7" s="7">
        <f>A30*86400*D7/(1024*1024*1024)</f>
        <v>9.655952454</v>
      </c>
      <c r="F7" s="3" t="str">
        <f t="shared" ref="F7:F8" si="2">IF(C7="Only Default Audit","1",IF(C7="Only Security Audit Enable","1.5",IF(C7="All Audit Enable","7",IF(C7="All Audit Enable &amp; Sysmon","10"))))</f>
        <v>10</v>
      </c>
    </row>
    <row r="8">
      <c r="A8" s="4" t="s">
        <v>11</v>
      </c>
      <c r="B8" s="5">
        <v>30.0</v>
      </c>
      <c r="C8" s="6" t="s">
        <v>8</v>
      </c>
      <c r="D8" s="6">
        <f t="shared" si="1"/>
        <v>210</v>
      </c>
      <c r="E8" s="7">
        <f>A30*86400*D8/(1024*1024*1024)</f>
        <v>20.27750015</v>
      </c>
      <c r="F8" s="3" t="str">
        <f t="shared" si="2"/>
        <v>7</v>
      </c>
    </row>
    <row r="9">
      <c r="A9" s="4" t="s">
        <v>12</v>
      </c>
      <c r="B9" s="5">
        <v>2.0</v>
      </c>
      <c r="C9" s="6"/>
      <c r="D9" s="6">
        <f>B9*B30</f>
        <v>108</v>
      </c>
      <c r="E9" s="7">
        <f>A30*86400*D9/(1024*1024*1024)</f>
        <v>10.42842865</v>
      </c>
      <c r="F9" s="3"/>
    </row>
    <row r="10">
      <c r="A10" s="4" t="s">
        <v>13</v>
      </c>
      <c r="B10" s="5">
        <v>0.0</v>
      </c>
      <c r="C10" s="6" t="s">
        <v>14</v>
      </c>
      <c r="D10" s="6">
        <f>B10*B30*F10</f>
        <v>0</v>
      </c>
      <c r="E10" s="7">
        <f>A30*86400*D10/(1024*1024*1024)</f>
        <v>0</v>
      </c>
      <c r="F10" s="3" t="str">
        <f>IF(C10="All Session &amp; Events","21",IF(C10="Only Session","20"))</f>
        <v>21</v>
      </c>
    </row>
    <row r="11">
      <c r="A11" s="4" t="s">
        <v>15</v>
      </c>
      <c r="B11" s="5">
        <v>0.0</v>
      </c>
      <c r="C11" s="6" t="s">
        <v>14</v>
      </c>
      <c r="D11" s="8">
        <f>B11*100*F11</f>
        <v>0</v>
      </c>
      <c r="E11" s="7">
        <f>A30*86400*D11/(1024*1024*1024)</f>
        <v>0</v>
      </c>
      <c r="F11" s="3" t="str">
        <f>IF(C11="All Session &amp; Events","1.2",IF(C11="Only Session","1"))</f>
        <v>1.2</v>
      </c>
    </row>
    <row r="12">
      <c r="A12" s="4" t="s">
        <v>16</v>
      </c>
      <c r="B12" s="5">
        <v>1.0</v>
      </c>
      <c r="C12" s="6" t="s">
        <v>14</v>
      </c>
      <c r="D12" s="8">
        <f>B12*B30*F12</f>
        <v>1134</v>
      </c>
      <c r="E12" s="7">
        <f>A30*86400*D12/(1024*1024*1024)</f>
        <v>109.4985008</v>
      </c>
      <c r="F12" s="3" t="str">
        <f>IF(C12="All Session &amp; Events","21",IF(C12="Only Session","20"))</f>
        <v>21</v>
      </c>
    </row>
    <row r="13">
      <c r="A13" s="4" t="s">
        <v>17</v>
      </c>
      <c r="B13" s="5">
        <v>0.0</v>
      </c>
      <c r="C13" s="6" t="s">
        <v>14</v>
      </c>
      <c r="D13" s="8">
        <f>B13*F13*B15</f>
        <v>0</v>
      </c>
      <c r="E13" s="7">
        <f>A30*86400*D13/(1024*1024*1024)</f>
        <v>0</v>
      </c>
      <c r="F13" s="3" t="str">
        <f>IF(C13="All Session &amp; Events","51",IF(C13="Only Session","50"))</f>
        <v>51</v>
      </c>
    </row>
    <row r="14">
      <c r="A14" s="4" t="s">
        <v>18</v>
      </c>
      <c r="B14" s="5">
        <v>0.0</v>
      </c>
      <c r="C14" s="8"/>
      <c r="D14" s="8">
        <f t="shared" ref="D14:D15" si="3">B14*2</f>
        <v>0</v>
      </c>
      <c r="E14" s="7">
        <f>A30*86400*D14/(1024*1024*1024)</f>
        <v>0</v>
      </c>
      <c r="F14" s="3"/>
    </row>
    <row r="15">
      <c r="A15" s="4" t="s">
        <v>19</v>
      </c>
      <c r="B15" s="5">
        <v>2.0</v>
      </c>
      <c r="C15" s="8"/>
      <c r="D15" s="8">
        <f t="shared" si="3"/>
        <v>4</v>
      </c>
      <c r="E15" s="7">
        <f>A30*86400*D15/(1024*1024*1024)</f>
        <v>0.3862380981</v>
      </c>
      <c r="F15" s="3"/>
    </row>
    <row r="16">
      <c r="A16" s="4" t="s">
        <v>20</v>
      </c>
      <c r="B16" s="5">
        <v>5.0</v>
      </c>
      <c r="C16" s="6" t="s">
        <v>21</v>
      </c>
      <c r="D16" s="8">
        <f>B16*3*F16</f>
        <v>75</v>
      </c>
      <c r="E16" s="7">
        <f>A30*86400*D16/(1024*1024*1024)</f>
        <v>7.24196434</v>
      </c>
      <c r="F16" s="3" t="str">
        <f t="shared" ref="F16:F17" si="4">IF(C16="Service Audit &amp; Session History","5",IF(C16="Only Session History","1"))</f>
        <v>5</v>
      </c>
    </row>
    <row r="17">
      <c r="A17" s="4" t="s">
        <v>22</v>
      </c>
      <c r="B17" s="5">
        <v>0.0</v>
      </c>
      <c r="C17" s="6" t="s">
        <v>21</v>
      </c>
      <c r="D17" s="8">
        <f>B17*2*F17</f>
        <v>0</v>
      </c>
      <c r="E17" s="7">
        <f>A30*86400*D17/(1024*1024*1024)</f>
        <v>0</v>
      </c>
      <c r="F17" s="3" t="str">
        <f t="shared" si="4"/>
        <v>5</v>
      </c>
    </row>
    <row r="18">
      <c r="A18" s="4" t="s">
        <v>23</v>
      </c>
      <c r="B18" s="5">
        <v>1.0</v>
      </c>
      <c r="C18" s="8"/>
      <c r="D18" s="8">
        <f>B18*B3</f>
        <v>10</v>
      </c>
      <c r="E18" s="7">
        <f>A30*86400*D18/(1024*1024*1024)</f>
        <v>0.9655952454</v>
      </c>
      <c r="F18" s="3"/>
    </row>
    <row r="19">
      <c r="A19" s="4" t="s">
        <v>24</v>
      </c>
      <c r="B19" s="5">
        <v>0.0</v>
      </c>
      <c r="C19" s="8"/>
      <c r="D19" s="8">
        <f>B19*(B30*30)</f>
        <v>0</v>
      </c>
      <c r="E19" s="7">
        <f>A30*86400*D19/(1024*1024*1024)</f>
        <v>0</v>
      </c>
      <c r="F19" s="3"/>
    </row>
    <row r="20">
      <c r="A20" s="4" t="s">
        <v>25</v>
      </c>
      <c r="B20" s="5">
        <v>0.0</v>
      </c>
      <c r="C20" s="8"/>
      <c r="D20" s="8">
        <f>B20*1</f>
        <v>0</v>
      </c>
      <c r="E20" s="7">
        <f>A30*86400*D20/(1024*1024*1024)</f>
        <v>0</v>
      </c>
      <c r="F20" s="3"/>
    </row>
    <row r="21">
      <c r="A21" s="4" t="s">
        <v>26</v>
      </c>
      <c r="B21" s="5">
        <v>0.0</v>
      </c>
      <c r="C21" s="8"/>
      <c r="D21" s="8">
        <f>B21*(SUM(B6+B7+B16)*10)</f>
        <v>0</v>
      </c>
      <c r="E21" s="7">
        <f>A30*86400*D21/(1024*1024*1024)</f>
        <v>0</v>
      </c>
      <c r="F21" s="3"/>
    </row>
    <row r="22">
      <c r="A22" s="4" t="s">
        <v>27</v>
      </c>
      <c r="B22" s="5">
        <v>0.0</v>
      </c>
      <c r="C22" s="8"/>
      <c r="D22" s="8">
        <f>B22*10</f>
        <v>0</v>
      </c>
      <c r="E22" s="7">
        <f>A30*86400*D22/(1024*1024*1024)</f>
        <v>0</v>
      </c>
      <c r="F22" s="3"/>
    </row>
    <row r="23">
      <c r="A23" s="4" t="s">
        <v>28</v>
      </c>
      <c r="B23" s="5">
        <v>0.0</v>
      </c>
      <c r="C23" s="8"/>
      <c r="D23" s="8">
        <f>B23*50</f>
        <v>0</v>
      </c>
      <c r="E23" s="7">
        <f>A30*86400*D23/(1024*1024*1024)</f>
        <v>0</v>
      </c>
      <c r="F23" s="3"/>
    </row>
    <row r="24">
      <c r="A24" s="4" t="s">
        <v>29</v>
      </c>
      <c r="B24" s="5">
        <v>0.0</v>
      </c>
      <c r="C24" s="8"/>
      <c r="D24" s="8">
        <f>B24*(B3/10)</f>
        <v>0</v>
      </c>
      <c r="E24" s="7">
        <f>A30*86400*D24/(1024*1024*1024)</f>
        <v>0</v>
      </c>
      <c r="F24" s="3"/>
    </row>
    <row r="25">
      <c r="A25" s="4" t="s">
        <v>30</v>
      </c>
      <c r="B25" s="5">
        <v>0.0</v>
      </c>
      <c r="C25" s="8"/>
      <c r="D25" s="8">
        <f>B25*(B3/100)</f>
        <v>0</v>
      </c>
      <c r="E25" s="7">
        <f>A30*86400*D25/(1024*1024*1024)</f>
        <v>0</v>
      </c>
      <c r="F25" s="3"/>
    </row>
    <row r="26">
      <c r="A26" s="4" t="s">
        <v>31</v>
      </c>
      <c r="B26" s="5">
        <v>2.0</v>
      </c>
      <c r="C26" s="6"/>
      <c r="D26" s="8">
        <f>B26*50</f>
        <v>100</v>
      </c>
      <c r="E26" s="7">
        <f>A30*86400*D26/(1024*1024*1024)</f>
        <v>9.655952454</v>
      </c>
    </row>
    <row r="27">
      <c r="B27" s="9"/>
      <c r="C27" s="9"/>
      <c r="D27" s="9"/>
      <c r="E27" s="10"/>
    </row>
    <row r="28" ht="22.5" customHeight="1"/>
    <row r="29">
      <c r="A29" s="11" t="s">
        <v>32</v>
      </c>
      <c r="B29" s="11" t="s">
        <v>33</v>
      </c>
      <c r="C29" s="11"/>
      <c r="D29" s="11" t="s">
        <v>34</v>
      </c>
      <c r="E29" s="11" t="s">
        <v>35</v>
      </c>
      <c r="F29" s="11" t="s">
        <v>36</v>
      </c>
      <c r="G29" s="11" t="s">
        <v>37</v>
      </c>
    </row>
    <row r="30">
      <c r="A30" s="12">
        <v>1200.0</v>
      </c>
      <c r="B30" s="12">
        <f>SUM(B6:B26)</f>
        <v>54</v>
      </c>
      <c r="C30" s="12"/>
      <c r="D30" s="12">
        <f>SUM(D6:D26)</f>
        <v>1761</v>
      </c>
      <c r="E30" s="13">
        <f>sum(E6:E26)</f>
        <v>170.0413227</v>
      </c>
      <c r="F30" s="12">
        <f>E30/7</f>
        <v>24.29161753</v>
      </c>
      <c r="G30" s="12">
        <f>E30/11</f>
        <v>15.45830206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5">
      <c r="A35" s="15" t="s">
        <v>38</v>
      </c>
      <c r="B35" s="15"/>
      <c r="C35" s="15"/>
      <c r="D35" s="15"/>
    </row>
    <row r="36">
      <c r="A36" s="16"/>
      <c r="B36" s="17" t="s">
        <v>39</v>
      </c>
      <c r="C36" s="17"/>
      <c r="D36" s="17" t="s">
        <v>40</v>
      </c>
    </row>
    <row r="37">
      <c r="A37" s="18" t="s">
        <v>41</v>
      </c>
      <c r="B37" s="19">
        <v>15.0</v>
      </c>
      <c r="C37" s="20"/>
      <c r="D37" s="20">
        <f>E30*B37</f>
        <v>2550.619841</v>
      </c>
    </row>
    <row r="38">
      <c r="A38" s="21" t="s">
        <v>42</v>
      </c>
      <c r="B38" s="22">
        <v>365.0</v>
      </c>
      <c r="C38" s="23"/>
      <c r="D38" s="23">
        <f>B38*F30</f>
        <v>8866.440398</v>
      </c>
    </row>
    <row r="39">
      <c r="A39" s="24" t="s">
        <v>43</v>
      </c>
      <c r="B39" s="22">
        <v>0.0</v>
      </c>
      <c r="C39" s="25"/>
      <c r="D39" s="25">
        <f>B39*G30</f>
        <v>0</v>
      </c>
    </row>
    <row r="40">
      <c r="B40" s="14"/>
      <c r="C40" s="26"/>
      <c r="D40" s="26"/>
    </row>
    <row r="41">
      <c r="A41" s="27" t="s">
        <v>44</v>
      </c>
      <c r="B41" s="28"/>
      <c r="C41" s="23"/>
      <c r="D41" s="23">
        <f>SUM(D37:D39)</f>
        <v>11417.06024</v>
      </c>
    </row>
    <row r="44">
      <c r="A44" s="29" t="s">
        <v>45</v>
      </c>
    </row>
    <row r="45">
      <c r="A45" s="17" t="s">
        <v>46</v>
      </c>
      <c r="B45" s="17">
        <v>11.0</v>
      </c>
      <c r="C45" s="17"/>
      <c r="D45" s="17" t="s">
        <v>47</v>
      </c>
    </row>
    <row r="46">
      <c r="A46" s="16"/>
      <c r="B46" s="17" t="s">
        <v>39</v>
      </c>
      <c r="C46" s="17"/>
      <c r="D46" s="17" t="s">
        <v>40</v>
      </c>
    </row>
    <row r="47">
      <c r="A47" s="18" t="s">
        <v>41</v>
      </c>
      <c r="B47" s="19">
        <v>180.0</v>
      </c>
      <c r="C47" s="20"/>
      <c r="D47" s="20">
        <f>(E30*B47)/B45</f>
        <v>2782.494372</v>
      </c>
    </row>
    <row r="48">
      <c r="A48" s="21" t="s">
        <v>48</v>
      </c>
      <c r="B48" s="22">
        <v>365.0</v>
      </c>
      <c r="C48" s="23"/>
      <c r="D48" s="23">
        <f>((F30*B48)/(B45/3))</f>
        <v>2418.120109</v>
      </c>
    </row>
    <row r="49">
      <c r="A49" s="24" t="s">
        <v>43</v>
      </c>
      <c r="B49" s="22">
        <v>730.0</v>
      </c>
      <c r="C49" s="25"/>
      <c r="D49" s="25">
        <f>((B49*G30)/(B45/3))</f>
        <v>3077.607411</v>
      </c>
    </row>
    <row r="50">
      <c r="B50" s="14"/>
      <c r="C50" s="26"/>
      <c r="D50" s="26"/>
    </row>
    <row r="51">
      <c r="A51" s="27" t="s">
        <v>49</v>
      </c>
      <c r="B51" s="28"/>
      <c r="C51" s="23"/>
      <c r="D51" s="23">
        <f>SUM(D47:D49)</f>
        <v>8278.221891</v>
      </c>
    </row>
  </sheetData>
  <mergeCells count="1">
    <mergeCell ref="A44:D44"/>
  </mergeCells>
  <conditionalFormatting sqref="B2">
    <cfRule type="notContainsBlanks" dxfId="0" priority="1">
      <formula>LEN(TRIM(B2))&gt;0</formula>
    </cfRule>
  </conditionalFormatting>
  <dataValidations>
    <dataValidation type="list" allowBlank="1" showErrorMessage="1" sqref="C11:C13">
      <formula1>"All Session &amp; Events,Only Session"</formula1>
    </dataValidation>
    <dataValidation type="list" allowBlank="1" showErrorMessage="1" sqref="C16:C17">
      <formula1>"Service Audit &amp; Session History,Only Session History"</formula1>
    </dataValidation>
    <dataValidation type="list" allowBlank="1" showErrorMessage="1" sqref="B2">
      <formula1>"0 -&gt; 50 Users,50 -&gt; 100 Users,100 -&gt; 500  Users,500 -&gt; 1000  Users,1000-5000  Users,5000+  Users"</formula1>
    </dataValidation>
    <dataValidation type="list" allowBlank="1" showErrorMessage="1" sqref="C10">
      <formula1>"All Session &amp; Events,Only Session,All Session &amp; Events"</formula1>
    </dataValidation>
    <dataValidation type="list" allowBlank="1" showInputMessage="1" showErrorMessage="1" prompt="Öğe listesindeki bir değeri tıklayıp girin" sqref="A30">
      <formula1>"1200,1650,2150,2650,3200"</formula1>
    </dataValidation>
    <dataValidation type="list" allowBlank="1" sqref="B38:B39 B48:B49">
      <formula1>"365,730"</formula1>
    </dataValidation>
    <dataValidation type="list" allowBlank="1" showErrorMessage="1" sqref="B45">
      <formula1>"0,3,5,7,9,11,13,15,17,19"</formula1>
    </dataValidation>
    <dataValidation type="list" allowBlank="1" sqref="B37 B47">
      <formula1>"7,15,30,60,90,180,365,730"</formula1>
    </dataValidation>
    <dataValidation type="list" allowBlank="1" showErrorMessage="1" sqref="C6:C8">
      <formula1>"All Audit Enable &amp; Sysmon,All Audit Enable,Only Security Audit Enable,Only Default Audit"</formula1>
    </dataValidation>
  </dataValidations>
  <drawing r:id="rId1"/>
</worksheet>
</file>